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FB3CF216-9055-D148-AEB6-041693F675A8}" xr6:coauthVersionLast="47" xr6:coauthVersionMax="47" xr10:uidLastSave="{00000000-0000-0000-0000-000000000000}"/>
  <bookViews>
    <workbookView xWindow="-51200" yWindow="-6100" windowWidth="33600" windowHeight="16920" activeTab="1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2" l="1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9" i="12"/>
  <c r="B9" i="12"/>
  <c r="C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O8" i="12"/>
  <c r="O7" i="12"/>
  <c r="AL8" i="12"/>
  <c r="AK8" i="12"/>
  <c r="AL7" i="12"/>
  <c r="AK7" i="12"/>
  <c r="AJ7" i="12"/>
  <c r="AK5" i="12" l="1"/>
  <c r="K1" i="12" s="1"/>
  <c r="AL5" i="12"/>
  <c r="K2" i="12" s="1"/>
  <c r="AJ8" i="12"/>
  <c r="AI8" i="12"/>
  <c r="AH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I8" i="12" s="1"/>
  <c r="P8" i="12"/>
  <c r="H8" i="12" s="1"/>
  <c r="N8" i="12"/>
  <c r="M8" i="12"/>
  <c r="L8" i="12"/>
  <c r="K8" i="12"/>
  <c r="J8" i="12"/>
  <c r="G8" i="12"/>
  <c r="F8" i="12"/>
  <c r="E8" i="12"/>
  <c r="C8" i="12"/>
  <c r="B8" i="12"/>
  <c r="A8" i="12"/>
  <c r="H5" i="12" l="1"/>
  <c r="N7" i="12"/>
  <c r="M7" i="12"/>
  <c r="L7" i="12"/>
  <c r="K7" i="12"/>
  <c r="J7" i="12"/>
  <c r="G7" i="12"/>
  <c r="F7" i="12"/>
  <c r="E7" i="12"/>
  <c r="C7" i="12"/>
  <c r="B7" i="12"/>
  <c r="A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R7" i="12"/>
  <c r="S7" i="12"/>
  <c r="Q7" i="12"/>
  <c r="I7" i="12" s="1"/>
  <c r="P7" i="12"/>
  <c r="H7" i="12" s="1"/>
  <c r="AJ5" i="12" l="1"/>
  <c r="H4" i="12" s="1"/>
</calcChain>
</file>

<file path=xl/sharedStrings.xml><?xml version="1.0" encoding="utf-8"?>
<sst xmlns="http://schemas.openxmlformats.org/spreadsheetml/2006/main" count="178" uniqueCount="62">
  <si>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</si>
  <si>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</si>
  <si>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</si>
  <si>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</si>
  <si>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</si>
  <si>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</si>
  <si>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</si>
  <si>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</si>
  <si>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</si>
  <si>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</si>
  <si>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</si>
  <si>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</si>
  <si>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</si>
  <si>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</si>
  <si>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</si>
  <si>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</si>
  <si>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</si>
  <si>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</si>
  <si>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</si>
  <si>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</si>
  <si>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</si>
  <si>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</si>
  <si>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</si>
  <si>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</si>
  <si>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</si>
  <si>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</si>
  <si>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</si>
  <si>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</si>
  <si>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</si>
  <si>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</si>
  <si>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</si>
  <si>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</si>
  <si>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</si>
  <si>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</si>
  <si>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</si>
  <si>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</si>
  <si>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</si>
  <si>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</si>
  <si>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</si>
  <si>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</si>
  <si>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</si>
  <si>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</si>
  <si>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IPOMOEA   (SWEET POTATO VINE) SIDEKICK BLACK</t>
  </si>
  <si>
    <t>URCO</t>
  </si>
  <si>
    <t>100/BDL</t>
  </si>
  <si>
    <t>UNROOTED CUTTINGS</t>
  </si>
  <si>
    <t>PAT</t>
  </si>
  <si>
    <t>Patented</t>
  </si>
  <si>
    <t>ANN</t>
  </si>
  <si>
    <t>Annual variety</t>
  </si>
  <si>
    <t>T7</t>
  </si>
  <si>
    <t>Tag sent by vendor unless NO TAGS is requested</t>
  </si>
  <si>
    <t>IPOMOEA   (SWEET POTATO VINE) SIDEKICK HEART BLACK</t>
  </si>
  <si>
    <t>IPOMOEA   (SWEET POTATO VINE) SIDEKICK LIME</t>
  </si>
  <si>
    <t>IPOMOEA   (SWEET POTATO VINE) SIDEKICK HEART BRONZE</t>
  </si>
  <si>
    <t>IPOMOEA   (SWEET POTATO VINE) SIDEKICK HEART LIME</t>
  </si>
  <si>
    <t>50000 plugs</t>
  </si>
  <si>
    <t>200000 plugs</t>
  </si>
  <si>
    <t>40000 plugs</t>
  </si>
  <si>
    <t>4000000 plugs</t>
  </si>
  <si>
    <t xml:space="preserve">Volume pricing begins at 50,000 cuttings and is based on total units of Syngenta products purchased from the previous season for all varieties except Mums and Poinsettias. 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</si>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</sst>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 applyAlignment="1">
      <alignment horizontal="left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showWhiteSpace="0" topLeftCell="A40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DtLmscLw00cfLCDzlSfi4Q6DzpHIn4CRVulDbH9UrmimkYm6tUoiAXYVNH1IBnSdbI22HMsfNbHlGDr/A+ukyA==" saltValue="grTyu8bf6+J6F+uqvPw4+A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14"/>
  <sheetViews>
    <sheetView tabSelected="1" zoomScale="90" zoomScaleNormal="90" workbookViewId="0">
      <pane ySplit="6" topLeftCell="A7" activePane="bottomLeft" state="frozen"/>
      <selection pane="bottomLeft" activeCell="A2" sqref="A2:B2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2" t="s">
        <v>23</v>
      </c>
      <c r="B1" s="61"/>
      <c r="C1" s="64" t="s">
        <v>22</v>
      </c>
      <c r="D1" s="65"/>
      <c r="E1" s="64" t="s">
        <v>11</v>
      </c>
      <c r="F1" s="65"/>
      <c r="G1" s="7" t="s">
        <v>10</v>
      </c>
      <c r="H1" s="61" t="s">
        <v>9</v>
      </c>
      <c r="I1" s="61"/>
      <c r="J1" s="42" t="s">
        <v>40</v>
      </c>
      <c r="K1" s="41">
        <f>AK5</f>
        <v>0</v>
      </c>
    </row>
    <row r="2" spans="1:38" ht="21" customHeight="1">
      <c r="A2" s="63"/>
      <c r="B2" s="63"/>
      <c r="C2" s="66"/>
      <c r="D2" s="67"/>
      <c r="E2" s="68"/>
      <c r="F2" s="69"/>
      <c r="G2" s="1"/>
      <c r="H2" s="74"/>
      <c r="I2" s="75"/>
      <c r="J2" s="42" t="s">
        <v>41</v>
      </c>
      <c r="K2" s="41">
        <f>AL5</f>
        <v>0</v>
      </c>
    </row>
    <row r="3" spans="1:38" ht="26" customHeight="1">
      <c r="A3" s="72" t="s">
        <v>24</v>
      </c>
      <c r="B3" s="73"/>
      <c r="C3" s="73"/>
      <c r="D3" s="24"/>
      <c r="E3" s="70" t="s">
        <v>8</v>
      </c>
      <c r="F3" s="71"/>
      <c r="G3" s="6"/>
      <c r="H3" s="76" t="s">
        <v>29</v>
      </c>
      <c r="I3" s="76"/>
      <c r="J3" s="39" t="s">
        <v>37</v>
      </c>
      <c r="K3" s="38">
        <v>1</v>
      </c>
    </row>
    <row r="4" spans="1:38" ht="26" customHeight="1" thickBot="1">
      <c r="A4" s="57" t="s">
        <v>60</v>
      </c>
      <c r="B4" s="58"/>
      <c r="C4" s="58"/>
      <c r="D4" s="58"/>
      <c r="E4" s="58"/>
      <c r="F4" s="58"/>
      <c r="G4" s="58"/>
      <c r="H4" s="55" t="str">
        <f>IFERROR(IF(AJ5&lt;&gt;0,AJ5,""),"VOL 1-3, EOD Y OR N")</f>
        <v/>
      </c>
      <c r="I4" s="56"/>
      <c r="J4" s="39" t="s">
        <v>36</v>
      </c>
      <c r="K4" s="38" t="s">
        <v>30</v>
      </c>
      <c r="P4" s="77"/>
      <c r="Q4" s="78"/>
      <c r="R4" s="79" t="s">
        <v>56</v>
      </c>
      <c r="S4" s="77"/>
      <c r="T4" s="79" t="s">
        <v>57</v>
      </c>
      <c r="U4" s="77"/>
      <c r="V4" s="79" t="s">
        <v>58</v>
      </c>
      <c r="W4" s="77"/>
      <c r="X4" s="79" t="s">
        <v>59</v>
      </c>
      <c r="Y4" s="77"/>
      <c r="Z4" s="78"/>
      <c r="AA4" s="78"/>
      <c r="AB4" s="79" t="s">
        <v>56</v>
      </c>
      <c r="AC4" s="77"/>
      <c r="AD4" s="79" t="s">
        <v>57</v>
      </c>
      <c r="AE4" s="77"/>
      <c r="AF4" s="79" t="s">
        <v>58</v>
      </c>
      <c r="AG4" s="77"/>
      <c r="AH4" s="79" t="s">
        <v>59</v>
      </c>
      <c r="AI4" s="77"/>
      <c r="AJ4" s="29" t="s">
        <v>28</v>
      </c>
    </row>
    <row r="5" spans="1:38" ht="56" customHeight="1">
      <c r="A5" s="59"/>
      <c r="B5" s="60"/>
      <c r="C5" s="60"/>
      <c r="D5" s="60"/>
      <c r="E5" s="60"/>
      <c r="F5" s="60"/>
      <c r="G5" s="60"/>
      <c r="H5" s="48" t="str">
        <f>CONCATENATE("Volume ", K3, " | EOD = ", K4, "      Units: ",K1,"  Qty: ",K2)</f>
        <v>Volume 1 | EOD = N      Units: 0  Qty: 0</v>
      </c>
      <c r="I5" s="49"/>
      <c r="J5" s="53" t="s">
        <v>61</v>
      </c>
      <c r="K5" s="54"/>
      <c r="P5" s="51" t="s">
        <v>16</v>
      </c>
      <c r="Q5" s="46"/>
      <c r="R5" s="45" t="s">
        <v>17</v>
      </c>
      <c r="S5" s="46"/>
      <c r="T5" s="45" t="s">
        <v>18</v>
      </c>
      <c r="U5" s="46"/>
      <c r="V5" s="45" t="s">
        <v>32</v>
      </c>
      <c r="W5" s="46"/>
      <c r="X5" s="45" t="s">
        <v>33</v>
      </c>
      <c r="Y5" s="52"/>
      <c r="Z5" s="50" t="s">
        <v>19</v>
      </c>
      <c r="AA5" s="46"/>
      <c r="AB5" s="45" t="s">
        <v>20</v>
      </c>
      <c r="AC5" s="46"/>
      <c r="AD5" s="45" t="s">
        <v>21</v>
      </c>
      <c r="AE5" s="46"/>
      <c r="AF5" s="45" t="s">
        <v>34</v>
      </c>
      <c r="AG5" s="46"/>
      <c r="AH5" s="45" t="s">
        <v>35</v>
      </c>
      <c r="AI5" s="47"/>
      <c r="AJ5" s="30">
        <f>SUBTOTAL(9,AJ7:AJ7900)</f>
        <v>0</v>
      </c>
      <c r="AK5" s="41">
        <f>SUBTOTAL(9,AK7:AK14976)</f>
        <v>0</v>
      </c>
      <c r="AL5" s="41">
        <f>SUBTOTAL(9,AL7:AL14976)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IF(OUT!C1="", "", OUT!C1)</f>
        <v>753</v>
      </c>
      <c r="B7" s="19">
        <f>IF(OUT!A1="", "", OUT!A1)</f>
        <v>75124</v>
      </c>
      <c r="C7" s="8" t="str">
        <f>IF(OUT!D1="", "", OUT!D1)</f>
        <v>URCO</v>
      </c>
      <c r="D7" s="4"/>
      <c r="E7" s="35" t="str">
        <f>IF(OUT!E1="", "", OUT!E1)</f>
        <v>100/BDL</v>
      </c>
      <c r="F7" s="23" t="str">
        <f>IF(OUT!AE1="NEW", "✷", "")</f>
        <v/>
      </c>
      <c r="G7" s="27" t="str">
        <f>IF(OUT!B1="", "", OUT!B1)</f>
        <v>IPOMOEA   (SWEET POTATO VINE) SIDEKICK BLACK</v>
      </c>
      <c r="H7" s="20">
        <f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0.82</v>
      </c>
      <c r="I7" s="21">
        <f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82</v>
      </c>
      <c r="J7" s="35" t="str">
        <f>IF(OUT!F1="", "", OUT!F1)</f>
        <v>UNROOTED CUTTINGS</v>
      </c>
      <c r="K7" s="8">
        <f>IF(OUT!P1="", "", OUT!P1)</f>
        <v>100</v>
      </c>
      <c r="L7" s="8" t="str">
        <f>IF(OUT!AE1="", "", OUT!AE1)</f>
        <v/>
      </c>
      <c r="M7" s="8" t="str">
        <f>IF(OUT!AG1="", "", OUT!AG1)</f>
        <v>PAT</v>
      </c>
      <c r="N7" s="8" t="str">
        <f>IF(OUT!AQ1="", "", OUT!AQ1)</f>
        <v/>
      </c>
      <c r="O7" s="8" t="str">
        <f>IF(OUT!BO1="", "", OUT!BO1)</f>
        <v>T7</v>
      </c>
      <c r="P7" s="9">
        <f>IF(OUT!N1="", "", OUT!N1)</f>
        <v>0.82</v>
      </c>
      <c r="Q7" s="10">
        <f>IF(OUT!O1="", "", OUT!O1)</f>
        <v>82</v>
      </c>
      <c r="R7" s="9">
        <f>IF(PPG!H1="", "", PPG!H1)</f>
        <v>0.7</v>
      </c>
      <c r="S7" s="10">
        <f>IF(PPG!I1="", "", PPG!I1)</f>
        <v>70</v>
      </c>
      <c r="T7" s="9">
        <f>IF(PPG!J1="", "", PPG!J1)</f>
        <v>0.64400000000000002</v>
      </c>
      <c r="U7" s="10">
        <f>IF(PPG!K1="", "", PPG!K1)</f>
        <v>64.400000000000006</v>
      </c>
      <c r="V7" s="9">
        <f>IF(PPG!L1="", "", PPG!L1)</f>
        <v>0.56999999999999995</v>
      </c>
      <c r="W7" s="10">
        <f>IF(PPG!M1="", "", PPG!M1)</f>
        <v>57</v>
      </c>
      <c r="X7" s="9">
        <f>IF(PPG!N1="", "", PPG!N1)</f>
        <v>0.51300000000000001</v>
      </c>
      <c r="Y7" s="10">
        <f>IF(PPG!O1="", "", PPG!O1)</f>
        <v>51.3</v>
      </c>
      <c r="Z7" s="9">
        <f>IF(PPG!Q1="", "", PPG!Q1)</f>
        <v>0.82</v>
      </c>
      <c r="AA7" s="10">
        <f>IF(PPG!R1="", "", PPG!R1)</f>
        <v>82</v>
      </c>
      <c r="AB7" s="9">
        <f>IF(PPG!S1="", "", PPG!S1)</f>
        <v>0.7</v>
      </c>
      <c r="AC7" s="10">
        <f>IF(PPG!T1="", "", PPG!T1)</f>
        <v>70</v>
      </c>
      <c r="AD7" s="9">
        <f>IF(PPG!U1="", "", PPG!U1)</f>
        <v>0.64400000000000002</v>
      </c>
      <c r="AE7" s="10">
        <f>IF(PPG!V1="", "", PPG!V1)</f>
        <v>64.400000000000006</v>
      </c>
      <c r="AF7" s="9">
        <f>IF(PPG!W1="", "", PPG!W1)</f>
        <v>0.56999999999999995</v>
      </c>
      <c r="AG7" s="10">
        <f>IF(PPG!X1="", "", PPG!X1)</f>
        <v>57</v>
      </c>
      <c r="AH7" s="9">
        <f>IF(PPG!Y1="", "", PPG!Y1)</f>
        <v>0.51300000000000001</v>
      </c>
      <c r="AI7" s="10">
        <f>IF(PPG!Z1="", "", PPG!Z1)</f>
        <v>51.3</v>
      </c>
      <c r="AJ7" s="31" t="str">
        <f>IF(D7&lt;&gt;"",D7*I7, "0.00")</f>
        <v>0.00</v>
      </c>
      <c r="AK7" s="8" t="str">
        <f>IF(D7&lt;&gt;"",D7, "0")</f>
        <v>0</v>
      </c>
      <c r="AL7" s="8" t="str">
        <f>IF(D7&lt;&gt;"",D7*K7, "0")</f>
        <v>0</v>
      </c>
    </row>
    <row r="8" spans="1:38">
      <c r="A8" s="8">
        <f>IF(OUT!C2="", "", OUT!C2)</f>
        <v>753</v>
      </c>
      <c r="B8" s="19">
        <f>IF(OUT!A2="", "", OUT!A2)</f>
        <v>75125</v>
      </c>
      <c r="C8" s="8" t="str">
        <f>IF(OUT!D2="", "", OUT!D2)</f>
        <v>URCO</v>
      </c>
      <c r="D8" s="26"/>
      <c r="E8" s="35" t="str">
        <f>IF(OUT!E2="", "", OUT!E2)</f>
        <v>100/BDL</v>
      </c>
      <c r="F8" s="23" t="str">
        <f>IF(OUT!AE2="NEW", "✷", "")</f>
        <v/>
      </c>
      <c r="G8" t="str">
        <f>IF(OUT!B2="", "", OUT!B2)</f>
        <v>IPOMOEA   (SWEET POTATO VINE) SIDEKICK HEART BLACK</v>
      </c>
      <c r="H8" s="20">
        <f>IF(AND($K$3=1,$K$4="N"),P8,IF(AND($K$3=2,$K$4="N"),R8,IF(AND($K$3=3,$K$4="N"),T8,IF(AND($K$3=4,$K$4="N"),V8,IF(AND($K$3=5,$K$4="N"),X8,IF(AND($K$3=1,$K$4="Y"),Z8,IF(AND($K$3=2,$K$4="Y"),AB8,IF(AND($K$3=3,$K$4="Y"),AD8,IF(AND($K$3=4,$K$4="Y"),AF8,IF(AND($K$3=5,$K$4="Y"),AH8,"FALSE"))))))))))</f>
        <v>0.82</v>
      </c>
      <c r="I8" s="21">
        <f>IF(AND($K$3=1,$K$4="N"),Q8,IF(AND($K$3=2,$K$4="N"),S8,IF(AND($K$3=3,$K$4="N"),U8,IF(AND($K$3=4,$K$4="N"),W8,IF(AND($K$3=5,$K$4="N"),Y8,IF(AND($K$3=1,$K$4="Y"),AA8,IF(AND($K$3=2,$K$4="Y"),AC8,IF(AND($K$3=3,$K$4="Y"),AE8,IF(AND($K$3=4,$K$4="Y"),AG8,IF(AND($K$3=5,$K$4="Y"),AI8,"FALSE"))))))))))</f>
        <v>82</v>
      </c>
      <c r="J8" s="35" t="str">
        <f>IF(OUT!F2="", "", OUT!F2)</f>
        <v>UNROOTED CUTTINGS</v>
      </c>
      <c r="K8" s="8">
        <f>IF(OUT!P2="", "", OUT!P2)</f>
        <v>100</v>
      </c>
      <c r="L8" s="8" t="str">
        <f>IF(OUT!AE2="", "", OUT!AE2)</f>
        <v/>
      </c>
      <c r="M8" s="8" t="str">
        <f>IF(OUT!AG2="", "", OUT!AG2)</f>
        <v>PAT</v>
      </c>
      <c r="N8" s="8" t="str">
        <f>IF(OUT!AQ2="", "", OUT!AQ2)</f>
        <v/>
      </c>
      <c r="O8" s="8" t="str">
        <f>IF(OUT!BO2="", "", OUT!BO2)</f>
        <v>T7</v>
      </c>
      <c r="P8" s="9">
        <f>IF(OUT!N2="", "", OUT!N2)</f>
        <v>0.82</v>
      </c>
      <c r="Q8" s="10">
        <f>IF(OUT!O2="", "", OUT!O2)</f>
        <v>82</v>
      </c>
      <c r="R8" s="9">
        <f>IF(PPG!H2="", "", PPG!H2)</f>
        <v>0.7</v>
      </c>
      <c r="S8" s="10">
        <f>IF(PPG!I2="", "", PPG!I2)</f>
        <v>70</v>
      </c>
      <c r="T8" s="9">
        <f>IF(PPG!J2="", "", PPG!J2)</f>
        <v>0.64400000000000002</v>
      </c>
      <c r="U8" s="10">
        <f>IF(PPG!K2="", "", PPG!K2)</f>
        <v>64.400000000000006</v>
      </c>
      <c r="V8" s="9">
        <f>IF(PPG!L2="", "", PPG!L2)</f>
        <v>0.56999999999999995</v>
      </c>
      <c r="W8" s="10">
        <f>IF(PPG!M2="", "", PPG!M2)</f>
        <v>57</v>
      </c>
      <c r="X8" s="9">
        <f>IF(PPG!N2="", "", PPG!N2)</f>
        <v>0.51300000000000001</v>
      </c>
      <c r="Y8" s="10">
        <f>IF(PPG!O2="", "", PPG!O2)</f>
        <v>51.3</v>
      </c>
      <c r="Z8" s="9">
        <f>IF(PPG!Q2="", "", PPG!Q2)</f>
        <v>0.82</v>
      </c>
      <c r="AA8" s="10">
        <f>IF(PPG!R2="", "", PPG!R2)</f>
        <v>82</v>
      </c>
      <c r="AB8" s="9">
        <f>IF(PPG!S2="", "", PPG!S2)</f>
        <v>0.7</v>
      </c>
      <c r="AC8" s="10">
        <f>IF(PPG!T2="", "", PPG!T2)</f>
        <v>70</v>
      </c>
      <c r="AD8" s="9">
        <f>IF(PPG!U2="", "", PPG!U2)</f>
        <v>0.64400000000000002</v>
      </c>
      <c r="AE8" s="10">
        <f>IF(PPG!V2="", "", PPG!V2)</f>
        <v>64.400000000000006</v>
      </c>
      <c r="AF8" s="9">
        <f>IF(PPG!W2="", "", PPG!W2)</f>
        <v>0.56999999999999995</v>
      </c>
      <c r="AG8" s="10">
        <f>IF(PPG!X2="", "", PPG!X2)</f>
        <v>57</v>
      </c>
      <c r="AH8" s="9">
        <f>IF(PPG!Y2="", "", PPG!Y2)</f>
        <v>0.51300000000000001</v>
      </c>
      <c r="AI8" s="10">
        <f>IF(PPG!Z2="", "", PPG!Z2)</f>
        <v>51.3</v>
      </c>
      <c r="AJ8" s="31" t="str">
        <f>IF(D8&lt;&gt;"",D8*I8, "0.00")</f>
        <v>0.00</v>
      </c>
      <c r="AK8" s="8" t="str">
        <f>IF(D8&lt;&gt;"",D8, "0")</f>
        <v>0</v>
      </c>
      <c r="AL8" s="8" t="str">
        <f>IF(D8&lt;&gt;"",D8*K8, "0")</f>
        <v>0</v>
      </c>
    </row>
    <row r="9" spans="1:38">
      <c r="A9" s="8">
        <f>IF(OUT!C4="", "", OUT!C4)</f>
        <v>753</v>
      </c>
      <c r="B9" s="19">
        <f>IF(OUT!A4="", "", OUT!A4)</f>
        <v>90304</v>
      </c>
      <c r="C9" s="8" t="str">
        <f>IF(OUT!D4="", "", OUT!D4)</f>
        <v>URCO</v>
      </c>
      <c r="D9" s="26"/>
      <c r="E9" s="35" t="str">
        <f>IF(OUT!E4="", "", OUT!E4)</f>
        <v>100/BDL</v>
      </c>
      <c r="F9" s="23" t="str">
        <f>IF(OUT!AE4="NEW", "✷", "")</f>
        <v/>
      </c>
      <c r="G9" t="str">
        <f>IF(OUT!B4="", "", OUT!B4)</f>
        <v>IPOMOEA   (SWEET POTATO VINE) SIDEKICK HEART BRONZE</v>
      </c>
      <c r="H9" s="20">
        <f>IF(AND($K$3=1,$K$4="N"),P9,IF(AND($K$3=2,$K$4="N"),R9,IF(AND($K$3=3,$K$4="N"),T9,IF(AND($K$3=4,$K$4="N"),V9,IF(AND($K$3=5,$K$4="N"),X9,IF(AND($K$3=1,$K$4="Y"),Z9,IF(AND($K$3=2,$K$4="Y"),AB9,IF(AND($K$3=3,$K$4="Y"),AD9,IF(AND($K$3=4,$K$4="Y"),AF9,IF(AND($K$3=5,$K$4="Y"),AH9,"FALSE"))))))))))</f>
        <v>0.82</v>
      </c>
      <c r="I9" s="21">
        <f>IF(AND($K$3=1,$K$4="N"),Q9,IF(AND($K$3=2,$K$4="N"),S9,IF(AND($K$3=3,$K$4="N"),U9,IF(AND($K$3=4,$K$4="N"),W9,IF(AND($K$3=5,$K$4="N"),Y9,IF(AND($K$3=1,$K$4="Y"),AA9,IF(AND($K$3=2,$K$4="Y"),AC9,IF(AND($K$3=3,$K$4="Y"),AE9,IF(AND($K$3=4,$K$4="Y"),AG9,IF(AND($K$3=5,$K$4="Y"),AI9,"FALSE"))))))))))</f>
        <v>82</v>
      </c>
      <c r="J9" s="35" t="str">
        <f>IF(OUT!F4="", "", OUT!F4)</f>
        <v>UNROOTED CUTTINGS</v>
      </c>
      <c r="K9" s="8">
        <f>IF(OUT!P4="", "", OUT!P4)</f>
        <v>100</v>
      </c>
      <c r="L9" s="8" t="str">
        <f>IF(OUT!AE4="", "", OUT!AE4)</f>
        <v/>
      </c>
      <c r="M9" s="8" t="str">
        <f>IF(OUT!AG4="", "", OUT!AG4)</f>
        <v>PAT</v>
      </c>
      <c r="N9" s="8" t="str">
        <f>IF(OUT!AQ4="", "", OUT!AQ4)</f>
        <v/>
      </c>
      <c r="O9" s="8" t="str">
        <f>IF(OUT!BO4="", "", OUT!BO4)</f>
        <v>T7</v>
      </c>
      <c r="P9" s="9">
        <f>IF(OUT!N4="", "", OUT!N4)</f>
        <v>0.82</v>
      </c>
      <c r="Q9" s="10">
        <f>IF(OUT!O4="", "", OUT!O4)</f>
        <v>82</v>
      </c>
      <c r="R9" s="9">
        <f>IF(PPG!H4="", "", PPG!H4)</f>
        <v>0.7</v>
      </c>
      <c r="S9" s="10">
        <f>IF(PPG!I4="", "", PPG!I4)</f>
        <v>70</v>
      </c>
      <c r="T9" s="9">
        <f>IF(PPG!J4="", "", PPG!J4)</f>
        <v>0.64400000000000002</v>
      </c>
      <c r="U9" s="10">
        <f>IF(PPG!K4="", "", PPG!K4)</f>
        <v>64.400000000000006</v>
      </c>
      <c r="V9" s="9">
        <f>IF(PPG!L4="", "", PPG!L4)</f>
        <v>0.56999999999999995</v>
      </c>
      <c r="W9" s="10">
        <f>IF(PPG!M4="", "", PPG!M4)</f>
        <v>57</v>
      </c>
      <c r="X9" s="9">
        <f>IF(PPG!N4="", "", PPG!N4)</f>
        <v>0.51300000000000001</v>
      </c>
      <c r="Y9" s="10">
        <f>IF(PPG!O4="", "", PPG!O4)</f>
        <v>51.3</v>
      </c>
      <c r="Z9" s="9">
        <f>IF(PPG!Q4="", "", PPG!Q4)</f>
        <v>0.82</v>
      </c>
      <c r="AA9" s="10">
        <f>IF(PPG!R4="", "", PPG!R4)</f>
        <v>82</v>
      </c>
      <c r="AB9" s="9">
        <f>IF(PPG!S4="", "", PPG!S4)</f>
        <v>0.7</v>
      </c>
      <c r="AC9" s="10">
        <f>IF(PPG!T4="", "", PPG!T4)</f>
        <v>70</v>
      </c>
      <c r="AD9" s="9">
        <f>IF(PPG!U4="", "", PPG!U4)</f>
        <v>0.64400000000000002</v>
      </c>
      <c r="AE9" s="10">
        <f>IF(PPG!V4="", "", PPG!V4)</f>
        <v>64.400000000000006</v>
      </c>
      <c r="AF9" s="9">
        <f>IF(PPG!W4="", "", PPG!W4)</f>
        <v>0.56999999999999995</v>
      </c>
      <c r="AG9" s="10">
        <f>IF(PPG!X4="", "", PPG!X4)</f>
        <v>57</v>
      </c>
      <c r="AH9" s="9">
        <f>IF(PPG!Y4="", "", PPG!Y4)</f>
        <v>0.51300000000000001</v>
      </c>
      <c r="AI9" s="10">
        <f>IF(PPG!Z4="", "", PPG!Z4)</f>
        <v>51.3</v>
      </c>
      <c r="AJ9" s="31" t="str">
        <f>IF(D9&lt;&gt;"",D9*I9, "0.00")</f>
        <v>0.00</v>
      </c>
      <c r="AK9" s="8" t="str">
        <f>IF(D9&lt;&gt;"",D9, "0")</f>
        <v>0</v>
      </c>
      <c r="AL9" s="8" t="str">
        <f>IF(D9&lt;&gt;"",D9*K9, "0")</f>
        <v>0</v>
      </c>
    </row>
    <row r="10" spans="1:38">
      <c r="A10" s="8">
        <f>IF(OUT!C5="", "", OUT!C5)</f>
        <v>753</v>
      </c>
      <c r="B10" s="19">
        <f>IF(OUT!A5="", "", OUT!A5)</f>
        <v>90305</v>
      </c>
      <c r="C10" s="8" t="str">
        <f>IF(OUT!D5="", "", OUT!D5)</f>
        <v>URCO</v>
      </c>
      <c r="D10" s="26"/>
      <c r="E10" s="35" t="str">
        <f>IF(OUT!E5="", "", OUT!E5)</f>
        <v>100/BDL</v>
      </c>
      <c r="F10" s="23" t="str">
        <f>IF(OUT!AE5="NEW", "✷", "")</f>
        <v/>
      </c>
      <c r="G10" t="str">
        <f>IF(OUT!B5="", "", OUT!B5)</f>
        <v>IPOMOEA   (SWEET POTATO VINE) SIDEKICK HEART LIME</v>
      </c>
      <c r="H10" s="20">
        <f>IF(AND($K$3=1,$K$4="N"),P10,IF(AND($K$3=2,$K$4="N"),R10,IF(AND($K$3=3,$K$4="N"),T10,IF(AND($K$3=4,$K$4="N"),V10,IF(AND($K$3=5,$K$4="N"),X10,IF(AND($K$3=1,$K$4="Y"),Z10,IF(AND($K$3=2,$K$4="Y"),AB10,IF(AND($K$3=3,$K$4="Y"),AD10,IF(AND($K$3=4,$K$4="Y"),AF10,IF(AND($K$3=5,$K$4="Y"),AH10,"FALSE"))))))))))</f>
        <v>0.82</v>
      </c>
      <c r="I10" s="21">
        <f>IF(AND($K$3=1,$K$4="N"),Q10,IF(AND($K$3=2,$K$4="N"),S10,IF(AND($K$3=3,$K$4="N"),U10,IF(AND($K$3=4,$K$4="N"),W10,IF(AND($K$3=5,$K$4="N"),Y10,IF(AND($K$3=1,$K$4="Y"),AA10,IF(AND($K$3=2,$K$4="Y"),AC10,IF(AND($K$3=3,$K$4="Y"),AE10,IF(AND($K$3=4,$K$4="Y"),AG10,IF(AND($K$3=5,$K$4="Y"),AI10,"FALSE"))))))))))</f>
        <v>82</v>
      </c>
      <c r="J10" s="35" t="str">
        <f>IF(OUT!F5="", "", OUT!F5)</f>
        <v>UNROOTED CUTTINGS</v>
      </c>
      <c r="K10" s="8">
        <f>IF(OUT!P5="", "", OUT!P5)</f>
        <v>100</v>
      </c>
      <c r="L10" s="8" t="str">
        <f>IF(OUT!AE5="", "", OUT!AE5)</f>
        <v/>
      </c>
      <c r="M10" s="8" t="str">
        <f>IF(OUT!AG5="", "", OUT!AG5)</f>
        <v>PAT</v>
      </c>
      <c r="N10" s="8" t="str">
        <f>IF(OUT!AQ5="", "", OUT!AQ5)</f>
        <v/>
      </c>
      <c r="O10" s="8" t="str">
        <f>IF(OUT!BO5="", "", OUT!BO5)</f>
        <v>T7</v>
      </c>
      <c r="P10" s="9">
        <f>IF(OUT!N5="", "", OUT!N5)</f>
        <v>0.82</v>
      </c>
      <c r="Q10" s="10">
        <f>IF(OUT!O5="", "", OUT!O5)</f>
        <v>82</v>
      </c>
      <c r="R10" s="9">
        <f>IF(PPG!H5="", "", PPG!H5)</f>
        <v>0.7</v>
      </c>
      <c r="S10" s="10">
        <f>IF(PPG!I5="", "", PPG!I5)</f>
        <v>70</v>
      </c>
      <c r="T10" s="9">
        <f>IF(PPG!J5="", "", PPG!J5)</f>
        <v>0.64400000000000002</v>
      </c>
      <c r="U10" s="10">
        <f>IF(PPG!K5="", "", PPG!K5)</f>
        <v>64.400000000000006</v>
      </c>
      <c r="V10" s="9">
        <f>IF(PPG!L5="", "", PPG!L5)</f>
        <v>0.56999999999999995</v>
      </c>
      <c r="W10" s="10">
        <f>IF(PPG!M5="", "", PPG!M5)</f>
        <v>57</v>
      </c>
      <c r="X10" s="9">
        <f>IF(PPG!N5="", "", PPG!N5)</f>
        <v>0.51300000000000001</v>
      </c>
      <c r="Y10" s="10">
        <f>IF(PPG!O5="", "", PPG!O5)</f>
        <v>51.3</v>
      </c>
      <c r="Z10" s="9">
        <f>IF(PPG!Q5="", "", PPG!Q5)</f>
        <v>0.82</v>
      </c>
      <c r="AA10" s="10">
        <f>IF(PPG!R5="", "", PPG!R5)</f>
        <v>82</v>
      </c>
      <c r="AB10" s="9">
        <f>IF(PPG!S5="", "", PPG!S5)</f>
        <v>0.7</v>
      </c>
      <c r="AC10" s="10">
        <f>IF(PPG!T5="", "", PPG!T5)</f>
        <v>70</v>
      </c>
      <c r="AD10" s="9">
        <f>IF(PPG!U5="", "", PPG!U5)</f>
        <v>0.64400000000000002</v>
      </c>
      <c r="AE10" s="10">
        <f>IF(PPG!V5="", "", PPG!V5)</f>
        <v>64.400000000000006</v>
      </c>
      <c r="AF10" s="9">
        <f>IF(PPG!W5="", "", PPG!W5)</f>
        <v>0.56999999999999995</v>
      </c>
      <c r="AG10" s="10">
        <f>IF(PPG!X5="", "", PPG!X5)</f>
        <v>57</v>
      </c>
      <c r="AH10" s="9">
        <f>IF(PPG!Y5="", "", PPG!Y5)</f>
        <v>0.51300000000000001</v>
      </c>
      <c r="AI10" s="10">
        <f>IF(PPG!Z5="", "", PPG!Z5)</f>
        <v>51.3</v>
      </c>
      <c r="AJ10" s="31" t="str">
        <f>IF(D10&lt;&gt;"",D10*I10, "0.00")</f>
        <v>0.00</v>
      </c>
      <c r="AK10" s="8" t="str">
        <f>IF(D10&lt;&gt;"",D10, "0")</f>
        <v>0</v>
      </c>
      <c r="AL10" s="8" t="str">
        <f>IF(D10&lt;&gt;"",D10*K10, "0")</f>
        <v>0</v>
      </c>
    </row>
    <row r="11" spans="1:38">
      <c r="A11" s="8">
        <f>IF(OUT!C3="", "", OUT!C3)</f>
        <v>753</v>
      </c>
      <c r="B11" s="19">
        <f>IF(OUT!A3="", "", OUT!A3)</f>
        <v>75126</v>
      </c>
      <c r="C11" s="8" t="str">
        <f>IF(OUT!D3="", "", OUT!D3)</f>
        <v>URCO</v>
      </c>
      <c r="D11" s="26"/>
      <c r="E11" s="35" t="str">
        <f>IF(OUT!E3="", "", OUT!E3)</f>
        <v>100/BDL</v>
      </c>
      <c r="F11" s="23" t="str">
        <f>IF(OUT!AE3="NEW", "✷", "")</f>
        <v/>
      </c>
      <c r="G11" t="str">
        <f>IF(OUT!B3="", "", OUT!B3)</f>
        <v>IPOMOEA   (SWEET POTATO VINE) SIDEKICK LIME</v>
      </c>
      <c r="H11" s="20">
        <f>IF(AND($K$3=1,$K$4="N"),P11,IF(AND($K$3=2,$K$4="N"),R11,IF(AND($K$3=3,$K$4="N"),T11,IF(AND($K$3=4,$K$4="N"),V11,IF(AND($K$3=5,$K$4="N"),X11,IF(AND($K$3=1,$K$4="Y"),Z11,IF(AND($K$3=2,$K$4="Y"),AB11,IF(AND($K$3=3,$K$4="Y"),AD11,IF(AND($K$3=4,$K$4="Y"),AF11,IF(AND($K$3=5,$K$4="Y"),AH11,"FALSE"))))))))))</f>
        <v>0.82</v>
      </c>
      <c r="I11" s="21">
        <f>IF(AND($K$3=1,$K$4="N"),Q11,IF(AND($K$3=2,$K$4="N"),S11,IF(AND($K$3=3,$K$4="N"),U11,IF(AND($K$3=4,$K$4="N"),W11,IF(AND($K$3=5,$K$4="N"),Y11,IF(AND($K$3=1,$K$4="Y"),AA11,IF(AND($K$3=2,$K$4="Y"),AC11,IF(AND($K$3=3,$K$4="Y"),AE11,IF(AND($K$3=4,$K$4="Y"),AG11,IF(AND($K$3=5,$K$4="Y"),AI11,"FALSE"))))))))))</f>
        <v>82</v>
      </c>
      <c r="J11" s="35" t="str">
        <f>IF(OUT!F3="", "", OUT!F3)</f>
        <v>UNROOTED CUTTINGS</v>
      </c>
      <c r="K11" s="8">
        <f>IF(OUT!P3="", "", OUT!P3)</f>
        <v>100</v>
      </c>
      <c r="L11" s="8" t="str">
        <f>IF(OUT!AE3="", "", OUT!AE3)</f>
        <v/>
      </c>
      <c r="M11" s="8" t="str">
        <f>IF(OUT!AG3="", "", OUT!AG3)</f>
        <v>PAT</v>
      </c>
      <c r="N11" s="8" t="str">
        <f>IF(OUT!AQ3="", "", OUT!AQ3)</f>
        <v/>
      </c>
      <c r="O11" s="8" t="str">
        <f>IF(OUT!BO3="", "", OUT!BO3)</f>
        <v>T7</v>
      </c>
      <c r="P11" s="9">
        <f>IF(OUT!N3="", "", OUT!N3)</f>
        <v>0.82</v>
      </c>
      <c r="Q11" s="10">
        <f>IF(OUT!O3="", "", OUT!O3)</f>
        <v>82</v>
      </c>
      <c r="R11" s="9">
        <f>IF(PPG!H3="", "", PPG!H3)</f>
        <v>0.7</v>
      </c>
      <c r="S11" s="10">
        <f>IF(PPG!I3="", "", PPG!I3)</f>
        <v>70</v>
      </c>
      <c r="T11" s="9">
        <f>IF(PPG!J3="", "", PPG!J3)</f>
        <v>0.64400000000000002</v>
      </c>
      <c r="U11" s="10">
        <f>IF(PPG!K3="", "", PPG!K3)</f>
        <v>64.400000000000006</v>
      </c>
      <c r="V11" s="9">
        <f>IF(PPG!L3="", "", PPG!L3)</f>
        <v>0.56999999999999995</v>
      </c>
      <c r="W11" s="10">
        <f>IF(PPG!M3="", "", PPG!M3)</f>
        <v>57</v>
      </c>
      <c r="X11" s="9">
        <f>IF(PPG!N3="", "", PPG!N3)</f>
        <v>0.51300000000000001</v>
      </c>
      <c r="Y11" s="10">
        <f>IF(PPG!O3="", "", PPG!O3)</f>
        <v>51.3</v>
      </c>
      <c r="Z11" s="9">
        <f>IF(PPG!Q3="", "", PPG!Q3)</f>
        <v>0.82</v>
      </c>
      <c r="AA11" s="10">
        <f>IF(PPG!R3="", "", PPG!R3)</f>
        <v>82</v>
      </c>
      <c r="AB11" s="9">
        <f>IF(PPG!S3="", "", PPG!S3)</f>
        <v>0.7</v>
      </c>
      <c r="AC11" s="10">
        <f>IF(PPG!T3="", "", PPG!T3)</f>
        <v>70</v>
      </c>
      <c r="AD11" s="9">
        <f>IF(PPG!U3="", "", PPG!U3)</f>
        <v>0.64400000000000002</v>
      </c>
      <c r="AE11" s="10">
        <f>IF(PPG!V3="", "", PPG!V3)</f>
        <v>64.400000000000006</v>
      </c>
      <c r="AF11" s="9">
        <f>IF(PPG!W3="", "", PPG!W3)</f>
        <v>0.56999999999999995</v>
      </c>
      <c r="AG11" s="10">
        <f>IF(PPG!X3="", "", PPG!X3)</f>
        <v>57</v>
      </c>
      <c r="AH11" s="9">
        <f>IF(PPG!Y3="", "", PPG!Y3)</f>
        <v>0.51300000000000001</v>
      </c>
      <c r="AI11" s="10">
        <f>IF(PPG!Z3="", "", PPG!Z3)</f>
        <v>51.3</v>
      </c>
      <c r="AJ11" s="31" t="str">
        <f>IF(D11&lt;&gt;"",D11*I11, "0.00")</f>
        <v>0.00</v>
      </c>
      <c r="AK11" s="8" t="str">
        <f>IF(D11&lt;&gt;"",D11, "0")</f>
        <v>0</v>
      </c>
      <c r="AL11" s="8" t="str">
        <f>IF(D11&lt;&gt;"",D11*K11, "0")</f>
        <v>0</v>
      </c>
    </row>
    <row r="12" spans="1:38">
      <c r="G12" s="43"/>
    </row>
    <row r="13" spans="1:38">
      <c r="G13" s="43"/>
    </row>
    <row r="14" spans="1:38">
      <c r="G14" s="43"/>
    </row>
  </sheetData>
  <sheetProtection algorithmName="SHA-512" hashValue="OEEvoM9v/kqacIDamRZgCy+CIx1ne6rTMUxFroMlm+T8jmIYslDWjShVjK8wTSbpT14Jud6nN8yMJXgUFsK2Hg==" saltValue="hhJ9E8h0nKJK/08FiVdncQ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11">
      <sortCondition ref="G6:G11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www.germaniaseed.com&amp;C&amp;"Calibri,Regular"&amp;16&amp;K000000Syngenta Ipomoea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5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4">
        <v>75124</v>
      </c>
      <c r="B1" s="34" t="s">
        <v>42</v>
      </c>
      <c r="C1" s="34">
        <v>753</v>
      </c>
      <c r="D1" s="34" t="s">
        <v>43</v>
      </c>
      <c r="E1" s="34" t="s">
        <v>44</v>
      </c>
      <c r="F1" s="34" t="s">
        <v>45</v>
      </c>
      <c r="I1" s="34">
        <v>0.3</v>
      </c>
      <c r="J1" s="34">
        <v>0.82</v>
      </c>
      <c r="K1" s="34">
        <v>0.67</v>
      </c>
      <c r="L1" s="34">
        <v>0</v>
      </c>
      <c r="M1" s="34">
        <v>0</v>
      </c>
      <c r="N1" s="34">
        <v>0.82</v>
      </c>
      <c r="O1" s="34">
        <v>82</v>
      </c>
      <c r="P1" s="34">
        <v>100</v>
      </c>
      <c r="Q1" s="34">
        <v>202640</v>
      </c>
      <c r="R1" s="34">
        <v>202739</v>
      </c>
      <c r="U1" s="34">
        <v>70069218</v>
      </c>
      <c r="V1" s="34">
        <v>10</v>
      </c>
      <c r="AG1" s="34" t="s">
        <v>46</v>
      </c>
      <c r="AH1" s="34" t="s">
        <v>47</v>
      </c>
      <c r="AM1" s="34" t="s">
        <v>48</v>
      </c>
      <c r="AN1" s="34" t="s">
        <v>49</v>
      </c>
      <c r="BM1" s="34" t="s">
        <v>50</v>
      </c>
      <c r="BN1" s="34" t="s">
        <v>51</v>
      </c>
      <c r="BO1" s="34" t="s">
        <v>50</v>
      </c>
    </row>
    <row r="2" spans="1:67">
      <c r="A2">
        <v>75125</v>
      </c>
      <c r="B2" t="s">
        <v>52</v>
      </c>
      <c r="C2">
        <v>753</v>
      </c>
      <c r="D2" t="s">
        <v>43</v>
      </c>
      <c r="E2" t="s">
        <v>44</v>
      </c>
      <c r="F2" t="s">
        <v>45</v>
      </c>
      <c r="I2">
        <v>0.3</v>
      </c>
      <c r="J2">
        <v>0.82</v>
      </c>
      <c r="K2">
        <v>0.67</v>
      </c>
      <c r="L2">
        <v>0</v>
      </c>
      <c r="M2">
        <v>0</v>
      </c>
      <c r="N2">
        <v>0.82</v>
      </c>
      <c r="O2">
        <v>82</v>
      </c>
      <c r="P2">
        <v>100</v>
      </c>
      <c r="Q2">
        <v>202640</v>
      </c>
      <c r="R2">
        <v>202739</v>
      </c>
      <c r="U2">
        <v>70069219</v>
      </c>
      <c r="V2">
        <v>10</v>
      </c>
      <c r="AG2" t="s">
        <v>46</v>
      </c>
      <c r="AH2" t="s">
        <v>47</v>
      </c>
      <c r="AM2" t="s">
        <v>48</v>
      </c>
      <c r="AN2" t="s">
        <v>49</v>
      </c>
      <c r="BM2" t="s">
        <v>50</v>
      </c>
      <c r="BN2" t="s">
        <v>51</v>
      </c>
      <c r="BO2" t="s">
        <v>50</v>
      </c>
    </row>
    <row r="3" spans="1:67">
      <c r="A3">
        <v>75126</v>
      </c>
      <c r="B3" t="s">
        <v>53</v>
      </c>
      <c r="C3">
        <v>753</v>
      </c>
      <c r="D3" t="s">
        <v>43</v>
      </c>
      <c r="E3" t="s">
        <v>44</v>
      </c>
      <c r="F3" t="s">
        <v>45</v>
      </c>
      <c r="I3">
        <v>0.3</v>
      </c>
      <c r="J3">
        <v>0.82</v>
      </c>
      <c r="K3">
        <v>0.67</v>
      </c>
      <c r="L3">
        <v>0</v>
      </c>
      <c r="M3">
        <v>0</v>
      </c>
      <c r="N3">
        <v>0.82</v>
      </c>
      <c r="O3">
        <v>82</v>
      </c>
      <c r="P3">
        <v>100</v>
      </c>
      <c r="Q3">
        <v>202640</v>
      </c>
      <c r="R3">
        <v>202739</v>
      </c>
      <c r="U3">
        <v>70028150</v>
      </c>
      <c r="V3">
        <v>10</v>
      </c>
      <c r="AG3" t="s">
        <v>46</v>
      </c>
      <c r="AH3" t="s">
        <v>47</v>
      </c>
      <c r="AM3" t="s">
        <v>48</v>
      </c>
      <c r="AN3" t="s">
        <v>49</v>
      </c>
      <c r="BM3" t="s">
        <v>50</v>
      </c>
      <c r="BN3" t="s">
        <v>51</v>
      </c>
      <c r="BO3" t="s">
        <v>50</v>
      </c>
    </row>
    <row r="4" spans="1:67">
      <c r="A4">
        <v>90304</v>
      </c>
      <c r="B4" t="s">
        <v>54</v>
      </c>
      <c r="C4">
        <v>753</v>
      </c>
      <c r="D4" t="s">
        <v>43</v>
      </c>
      <c r="E4" t="s">
        <v>44</v>
      </c>
      <c r="F4" t="s">
        <v>45</v>
      </c>
      <c r="I4">
        <v>0.3</v>
      </c>
      <c r="J4">
        <v>0.82</v>
      </c>
      <c r="K4">
        <v>0.67</v>
      </c>
      <c r="L4">
        <v>0</v>
      </c>
      <c r="M4">
        <v>0</v>
      </c>
      <c r="N4">
        <v>0.82</v>
      </c>
      <c r="O4">
        <v>82</v>
      </c>
      <c r="P4">
        <v>100</v>
      </c>
      <c r="Q4">
        <v>202640</v>
      </c>
      <c r="R4">
        <v>202739</v>
      </c>
      <c r="U4">
        <v>70038353</v>
      </c>
      <c r="V4">
        <v>10</v>
      </c>
      <c r="AG4" t="s">
        <v>46</v>
      </c>
      <c r="AH4" t="s">
        <v>47</v>
      </c>
      <c r="AM4" t="s">
        <v>48</v>
      </c>
      <c r="AN4" t="s">
        <v>49</v>
      </c>
      <c r="BM4" t="s">
        <v>50</v>
      </c>
      <c r="BN4" t="s">
        <v>51</v>
      </c>
      <c r="BO4" t="s">
        <v>50</v>
      </c>
    </row>
    <row r="5" spans="1:67">
      <c r="A5">
        <v>90305</v>
      </c>
      <c r="B5" t="s">
        <v>55</v>
      </c>
      <c r="C5">
        <v>753</v>
      </c>
      <c r="D5" t="s">
        <v>43</v>
      </c>
      <c r="E5" t="s">
        <v>44</v>
      </c>
      <c r="F5" t="s">
        <v>45</v>
      </c>
      <c r="I5">
        <v>0.3</v>
      </c>
      <c r="J5">
        <v>0.82</v>
      </c>
      <c r="K5">
        <v>0.67</v>
      </c>
      <c r="L5">
        <v>0</v>
      </c>
      <c r="M5">
        <v>0</v>
      </c>
      <c r="N5">
        <v>0.82</v>
      </c>
      <c r="O5">
        <v>82</v>
      </c>
      <c r="P5">
        <v>100</v>
      </c>
      <c r="Q5">
        <v>202640</v>
      </c>
      <c r="R5">
        <v>202739</v>
      </c>
      <c r="U5">
        <v>70051340</v>
      </c>
      <c r="V5">
        <v>10</v>
      </c>
      <c r="AG5" t="s">
        <v>46</v>
      </c>
      <c r="AH5" t="s">
        <v>47</v>
      </c>
      <c r="AM5" t="s">
        <v>48</v>
      </c>
      <c r="AN5" t="s">
        <v>49</v>
      </c>
      <c r="BM5" t="s">
        <v>50</v>
      </c>
      <c r="BN5" t="s">
        <v>51</v>
      </c>
      <c r="BO5" t="s">
        <v>50</v>
      </c>
    </row>
  </sheetData>
  <sheetProtection algorithmName="SHA-512" hashValue="CtnRIkmTZarJQsh03dhL6+Lj5l1Xh8tLb1YMZFPb1NpFt3/jay8e39Y1Q+nmp4zrgUoHjHcvv574eJlx8XALjg==" saltValue="NeDheUiz5zMSdV5XS73DcA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N5"/>
  <sheetViews>
    <sheetView workbookViewId="0">
      <selection sqref="A1:XFD1048576"/>
    </sheetView>
  </sheetViews>
  <sheetFormatPr baseColWidth="10" defaultRowHeight="16"/>
  <sheetData>
    <row r="1" spans="1:66" s="32" customFormat="1" ht="16" customHeight="1">
      <c r="A1" s="44">
        <v>75124</v>
      </c>
      <c r="B1" s="32" t="s">
        <v>42</v>
      </c>
      <c r="C1" s="32">
        <v>753</v>
      </c>
      <c r="D1" s="32" t="s">
        <v>43</v>
      </c>
      <c r="E1" s="32" t="s">
        <v>44</v>
      </c>
      <c r="F1" s="32">
        <v>0.82</v>
      </c>
      <c r="G1" s="32">
        <v>82</v>
      </c>
      <c r="H1" s="32">
        <v>0.7</v>
      </c>
      <c r="I1" s="32">
        <v>70</v>
      </c>
      <c r="J1" s="32">
        <v>0.64400000000000002</v>
      </c>
      <c r="K1" s="32">
        <v>64.400000000000006</v>
      </c>
      <c r="L1" s="32">
        <v>0.56999999999999995</v>
      </c>
      <c r="M1" s="32">
        <v>57</v>
      </c>
      <c r="N1" s="32">
        <v>0.51300000000000001</v>
      </c>
      <c r="O1" s="32">
        <v>51.3</v>
      </c>
      <c r="P1" s="32">
        <v>100</v>
      </c>
      <c r="Q1" s="33">
        <v>0.82</v>
      </c>
      <c r="R1" s="33">
        <v>82</v>
      </c>
      <c r="S1" s="33">
        <v>0.7</v>
      </c>
      <c r="T1" s="33">
        <v>70</v>
      </c>
      <c r="U1" s="33">
        <v>0.64400000000000002</v>
      </c>
      <c r="V1" s="33">
        <v>64.400000000000006</v>
      </c>
      <c r="W1" s="33">
        <v>0.56999999999999995</v>
      </c>
      <c r="X1" s="33">
        <v>57</v>
      </c>
      <c r="Y1" s="33">
        <v>0.51300000000000001</v>
      </c>
      <c r="Z1" s="33">
        <v>51.3</v>
      </c>
      <c r="AA1" s="32" t="s">
        <v>45</v>
      </c>
      <c r="AB1" s="32">
        <v>0</v>
      </c>
      <c r="AC1" s="32">
        <v>0</v>
      </c>
      <c r="AG1" s="32" t="s">
        <v>46</v>
      </c>
      <c r="AH1" s="32" t="s">
        <v>47</v>
      </c>
      <c r="AM1" s="32" t="s">
        <v>48</v>
      </c>
      <c r="AN1" s="32" t="s">
        <v>49</v>
      </c>
      <c r="BM1" s="32" t="s">
        <v>50</v>
      </c>
      <c r="BN1" s="32" t="s">
        <v>51</v>
      </c>
    </row>
    <row r="2" spans="1:66">
      <c r="A2">
        <v>75125</v>
      </c>
      <c r="B2" t="s">
        <v>52</v>
      </c>
      <c r="C2">
        <v>753</v>
      </c>
      <c r="D2" t="s">
        <v>43</v>
      </c>
      <c r="E2" t="s">
        <v>44</v>
      </c>
      <c r="F2">
        <v>0.82</v>
      </c>
      <c r="G2">
        <v>82</v>
      </c>
      <c r="H2">
        <v>0.7</v>
      </c>
      <c r="I2">
        <v>70</v>
      </c>
      <c r="J2">
        <v>0.64400000000000002</v>
      </c>
      <c r="K2">
        <v>64.400000000000006</v>
      </c>
      <c r="L2">
        <v>0.56999999999999995</v>
      </c>
      <c r="M2">
        <v>57</v>
      </c>
      <c r="N2">
        <v>0.51300000000000001</v>
      </c>
      <c r="O2">
        <v>51.3</v>
      </c>
      <c r="P2">
        <v>100</v>
      </c>
      <c r="Q2">
        <v>0.82</v>
      </c>
      <c r="R2">
        <v>82</v>
      </c>
      <c r="S2">
        <v>0.7</v>
      </c>
      <c r="T2">
        <v>70</v>
      </c>
      <c r="U2">
        <v>0.64400000000000002</v>
      </c>
      <c r="V2">
        <v>64.400000000000006</v>
      </c>
      <c r="W2">
        <v>0.56999999999999995</v>
      </c>
      <c r="X2">
        <v>57</v>
      </c>
      <c r="Y2">
        <v>0.51300000000000001</v>
      </c>
      <c r="Z2">
        <v>51.3</v>
      </c>
      <c r="AA2" t="s">
        <v>45</v>
      </c>
      <c r="AB2">
        <v>202640</v>
      </c>
      <c r="AC2">
        <v>202739</v>
      </c>
      <c r="AG2" t="s">
        <v>46</v>
      </c>
      <c r="AH2" t="s">
        <v>47</v>
      </c>
      <c r="AM2" t="s">
        <v>48</v>
      </c>
      <c r="AN2" t="s">
        <v>49</v>
      </c>
      <c r="BM2" t="s">
        <v>50</v>
      </c>
      <c r="BN2" t="s">
        <v>51</v>
      </c>
    </row>
    <row r="3" spans="1:66">
      <c r="A3">
        <v>75126</v>
      </c>
      <c r="B3" t="s">
        <v>53</v>
      </c>
      <c r="C3">
        <v>753</v>
      </c>
      <c r="D3" t="s">
        <v>43</v>
      </c>
      <c r="E3" t="s">
        <v>44</v>
      </c>
      <c r="F3">
        <v>0.82</v>
      </c>
      <c r="G3">
        <v>82</v>
      </c>
      <c r="H3">
        <v>0.7</v>
      </c>
      <c r="I3">
        <v>70</v>
      </c>
      <c r="J3">
        <v>0.64400000000000002</v>
      </c>
      <c r="K3">
        <v>64.400000000000006</v>
      </c>
      <c r="L3">
        <v>0.56999999999999995</v>
      </c>
      <c r="M3">
        <v>57</v>
      </c>
      <c r="N3">
        <v>0.51300000000000001</v>
      </c>
      <c r="O3">
        <v>51.3</v>
      </c>
      <c r="P3">
        <v>100</v>
      </c>
      <c r="Q3">
        <v>0.82</v>
      </c>
      <c r="R3">
        <v>82</v>
      </c>
      <c r="S3">
        <v>0.7</v>
      </c>
      <c r="T3">
        <v>70</v>
      </c>
      <c r="U3">
        <v>0.64400000000000002</v>
      </c>
      <c r="V3">
        <v>64.400000000000006</v>
      </c>
      <c r="W3">
        <v>0.56999999999999995</v>
      </c>
      <c r="X3">
        <v>57</v>
      </c>
      <c r="Y3">
        <v>0.51300000000000001</v>
      </c>
      <c r="Z3">
        <v>51.3</v>
      </c>
      <c r="AA3" t="s">
        <v>45</v>
      </c>
      <c r="AB3">
        <v>202640</v>
      </c>
      <c r="AC3">
        <v>202739</v>
      </c>
      <c r="AG3" t="s">
        <v>46</v>
      </c>
      <c r="AH3" t="s">
        <v>47</v>
      </c>
      <c r="AM3" t="s">
        <v>48</v>
      </c>
      <c r="AN3" t="s">
        <v>49</v>
      </c>
      <c r="BM3" t="s">
        <v>50</v>
      </c>
      <c r="BN3" t="s">
        <v>51</v>
      </c>
    </row>
    <row r="4" spans="1:66">
      <c r="A4">
        <v>90304</v>
      </c>
      <c r="B4" t="s">
        <v>54</v>
      </c>
      <c r="C4">
        <v>753</v>
      </c>
      <c r="D4" t="s">
        <v>43</v>
      </c>
      <c r="E4" t="s">
        <v>44</v>
      </c>
      <c r="F4">
        <v>0.82</v>
      </c>
      <c r="G4">
        <v>82</v>
      </c>
      <c r="H4">
        <v>0.7</v>
      </c>
      <c r="I4">
        <v>70</v>
      </c>
      <c r="J4">
        <v>0.64400000000000002</v>
      </c>
      <c r="K4">
        <v>64.400000000000006</v>
      </c>
      <c r="L4">
        <v>0.56999999999999995</v>
      </c>
      <c r="M4">
        <v>57</v>
      </c>
      <c r="N4">
        <v>0.51300000000000001</v>
      </c>
      <c r="O4">
        <v>51.3</v>
      </c>
      <c r="P4">
        <v>100</v>
      </c>
      <c r="Q4">
        <v>0.82</v>
      </c>
      <c r="R4">
        <v>82</v>
      </c>
      <c r="S4">
        <v>0.7</v>
      </c>
      <c r="T4">
        <v>70</v>
      </c>
      <c r="U4">
        <v>0.64400000000000002</v>
      </c>
      <c r="V4">
        <v>64.400000000000006</v>
      </c>
      <c r="W4">
        <v>0.56999999999999995</v>
      </c>
      <c r="X4">
        <v>57</v>
      </c>
      <c r="Y4">
        <v>0.51300000000000001</v>
      </c>
      <c r="Z4">
        <v>51.3</v>
      </c>
      <c r="AA4" t="s">
        <v>45</v>
      </c>
      <c r="AB4">
        <v>202640</v>
      </c>
      <c r="AC4">
        <v>202739</v>
      </c>
      <c r="AG4" t="s">
        <v>46</v>
      </c>
      <c r="AH4" t="s">
        <v>47</v>
      </c>
      <c r="AM4" t="s">
        <v>48</v>
      </c>
      <c r="AN4" t="s">
        <v>49</v>
      </c>
      <c r="BM4" t="s">
        <v>50</v>
      </c>
      <c r="BN4" t="s">
        <v>51</v>
      </c>
    </row>
    <row r="5" spans="1:66">
      <c r="A5">
        <v>90305</v>
      </c>
      <c r="B5" t="s">
        <v>55</v>
      </c>
      <c r="C5">
        <v>753</v>
      </c>
      <c r="D5" t="s">
        <v>43</v>
      </c>
      <c r="E5" t="s">
        <v>44</v>
      </c>
      <c r="F5">
        <v>0.82</v>
      </c>
      <c r="G5">
        <v>82</v>
      </c>
      <c r="H5">
        <v>0.7</v>
      </c>
      <c r="I5">
        <v>70</v>
      </c>
      <c r="J5">
        <v>0.64400000000000002</v>
      </c>
      <c r="K5">
        <v>64.400000000000006</v>
      </c>
      <c r="L5">
        <v>0.56999999999999995</v>
      </c>
      <c r="M5">
        <v>57</v>
      </c>
      <c r="N5">
        <v>0.51300000000000001</v>
      </c>
      <c r="O5">
        <v>51.3</v>
      </c>
      <c r="P5">
        <v>100</v>
      </c>
      <c r="Q5">
        <v>0.82</v>
      </c>
      <c r="R5">
        <v>82</v>
      </c>
      <c r="S5">
        <v>0.7</v>
      </c>
      <c r="T5">
        <v>70</v>
      </c>
      <c r="U5">
        <v>0.64400000000000002</v>
      </c>
      <c r="V5">
        <v>64.400000000000006</v>
      </c>
      <c r="W5">
        <v>0.56999999999999995</v>
      </c>
      <c r="X5">
        <v>57</v>
      </c>
      <c r="Y5">
        <v>0.51300000000000001</v>
      </c>
      <c r="Z5">
        <v>51.3</v>
      </c>
      <c r="AA5" t="s">
        <v>45</v>
      </c>
      <c r="AB5">
        <v>202640</v>
      </c>
      <c r="AC5">
        <v>202739</v>
      </c>
      <c r="AG5" t="s">
        <v>46</v>
      </c>
      <c r="AH5" t="s">
        <v>47</v>
      </c>
      <c r="AM5" t="s">
        <v>48</v>
      </c>
      <c r="AN5" t="s">
        <v>49</v>
      </c>
      <c r="BM5" t="s">
        <v>50</v>
      </c>
      <c r="BN5" t="s">
        <v>51</v>
      </c>
    </row>
  </sheetData>
  <sheetProtection algorithmName="SHA-512" hashValue="DjM26RPwKUhQQ3atn3IS8UDgZ8gvZ2RlGjT5ENAPLp07kfI34iq9D/6skQeVIKqWBEo3gwzEfAMQTZqvFIIdNA==" saltValue="JzAaCSsaZGP3b0aqYa85W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2026-06-29T16:34:51Z</dcterms:modified>
</cp:coreProperties>
</file>